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DG Charter Budget" sheetId="1" r:id="rId3"/>
    <sheet state="visible" name="Sheet2" sheetId="2" r:id="rId4"/>
    <sheet state="hidden" name="Sheet1" sheetId="3" r:id="rId5"/>
    <sheet state="hidden" name="Blad1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Microsoft Office-gebruiker: Budget van de afgelopen 2 jaar kunnen we weglaten, dit zorgt voor verwarring. </t>
      </text>
    </comment>
    <comment authorId="0" ref="C5">
      <text>
        <t xml:space="preserve">Microsoft Office-gebruiker:
498000 in totaal (gemiddeld per jaar 83k p.p. x 3 jaar uitgaande van 11.4/ 11.5 / 11.6)</t>
      </text>
    </comment>
  </commentList>
</comments>
</file>

<file path=xl/sharedStrings.xml><?xml version="1.0" encoding="utf-8"?>
<sst xmlns="http://schemas.openxmlformats.org/spreadsheetml/2006/main" count="175" uniqueCount="120">
  <si>
    <t>Cost</t>
  </si>
  <si>
    <t>Costs specified</t>
  </si>
  <si>
    <t xml:space="preserve">Total budget 3 years </t>
  </si>
  <si>
    <t xml:space="preserve">Total budget 2 years </t>
  </si>
  <si>
    <t>Annual budget</t>
  </si>
  <si>
    <t>Difference</t>
  </si>
  <si>
    <t>2nd phase</t>
  </si>
  <si>
    <t>1st phase</t>
  </si>
  <si>
    <t>Explanation, also in comparison to phase 1</t>
  </si>
  <si>
    <t>between phase 1&amp;2</t>
  </si>
  <si>
    <t>Explained</t>
  </si>
  <si>
    <t>(1/9/18-1/9-21)</t>
  </si>
  <si>
    <t>(1/9/16-1/9/18)</t>
  </si>
  <si>
    <t>(1/9/18-1/9/21)</t>
  </si>
  <si>
    <t>per year</t>
  </si>
  <si>
    <t>Saleries and contributions</t>
  </si>
  <si>
    <t xml:space="preserve">Total </t>
  </si>
  <si>
    <t>1 more permanent staff</t>
  </si>
  <si>
    <t>Gross salary 2 FTE (Project Managers) according to BBRA Government (incl. holiday allowance, end of year bonus and study costs)</t>
  </si>
  <si>
    <t>Gross salary 2 FTE (Project Managers)</t>
  </si>
  <si>
    <t xml:space="preserve">More than phase 1, for 1 additional FTE. Progressively cost for 11.4-11.6 (graduation to 12 is considered, to no extra cost), holiday 8%, end of year 8,3%. </t>
  </si>
  <si>
    <t>Social security contributions 2 Project Managers</t>
  </si>
  <si>
    <t>idem</t>
  </si>
  <si>
    <t>Pension costs 2 Project Managers</t>
  </si>
  <si>
    <t>Interns (500 euro per month per intern)</t>
  </si>
  <si>
    <t xml:space="preserve">New. Covers 6,5 months x 1 intern per year </t>
  </si>
  <si>
    <t>New: AMID trainee 2 years (1/2/2019 - 1/2/2021)</t>
  </si>
  <si>
    <t>New: Interns</t>
  </si>
  <si>
    <t>Facilities and travel costs</t>
  </si>
  <si>
    <t>Total</t>
  </si>
  <si>
    <t>Travel costs (commuting) for 2 FTE + AMID</t>
  </si>
  <si>
    <t>Same basis as phase 1, but for more people</t>
  </si>
  <si>
    <t>Facility costs (housing, ICT, phone) for 2 FTE + AMID</t>
  </si>
  <si>
    <t>Less than phase 1, but for more people, because housing partly in-kind</t>
  </si>
  <si>
    <t>Arbo service and default insurance for 2 FTE + AMID</t>
  </si>
  <si>
    <t>Organisational communications</t>
  </si>
  <si>
    <t>Same basis  as phase 1, but for more people</t>
  </si>
  <si>
    <t>Communications</t>
  </si>
  <si>
    <t>Publications</t>
  </si>
  <si>
    <t>Same as phase 1</t>
  </si>
  <si>
    <t>Communication material</t>
  </si>
  <si>
    <t>More than phase 1, because higher ambitions</t>
  </si>
  <si>
    <t>Events and facilities NL</t>
  </si>
  <si>
    <t>Annual conferences</t>
  </si>
  <si>
    <t>Less than phase 1, because usually co-funded</t>
  </si>
  <si>
    <t xml:space="preserve">Dovetailing with other conferences </t>
  </si>
  <si>
    <t>Less than phase 1, because this replaces bi-annual working conferences, which are now covered under SDG coalitions)</t>
  </si>
  <si>
    <t>Partnership support</t>
  </si>
  <si>
    <t>Bi-annual working level meetings</t>
  </si>
  <si>
    <t>Travel costs</t>
  </si>
  <si>
    <t>Invite international guests</t>
  </si>
  <si>
    <t>More than phase 1, because higher ambitions for international promotion of Charter approach</t>
  </si>
  <si>
    <t>Meeting space</t>
  </si>
  <si>
    <t>Less than phase 1, because mostly offered in-kind</t>
  </si>
  <si>
    <t>Representation costs</t>
  </si>
  <si>
    <t>Same as phase 1, even though for more people</t>
  </si>
  <si>
    <t xml:space="preserve">Administration </t>
  </si>
  <si>
    <t>Administrative, legal and accounting costs</t>
  </si>
  <si>
    <t>Less than phase 1</t>
  </si>
  <si>
    <t>Insurance board members</t>
  </si>
  <si>
    <t>Banking costs</t>
  </si>
  <si>
    <t>Websites</t>
  </si>
  <si>
    <t>SDGCharter.NL hosting fees</t>
  </si>
  <si>
    <t>Less than phase 1. Convers hosting, management by Bureau</t>
  </si>
  <si>
    <t>SDGGateway.NL hosting fees + community management</t>
  </si>
  <si>
    <t>Less than phase 1. Covers hosting fees (p.m. 1200) but  not community management (as opposed to 8 hours community management a week in phase 1)</t>
  </si>
  <si>
    <t>SDGNederland.NL coordination + journalism</t>
  </si>
  <si>
    <t xml:space="preserve">Less than phase 1. Covers 6,4 hours a week for journalism (as opposed to 16 hours a week in phase 1). This website may be integrated into thte Gateway. </t>
  </si>
  <si>
    <t>Grand total</t>
  </si>
  <si>
    <t>other</t>
  </si>
  <si>
    <t>Website</t>
  </si>
  <si>
    <t>ICT expenses website</t>
  </si>
  <si>
    <t>Contributions</t>
  </si>
  <si>
    <t>Total in three years</t>
  </si>
  <si>
    <t>Annual</t>
  </si>
  <si>
    <t>(Euro)</t>
  </si>
  <si>
    <t>To make it comparable, in-kind is converted into in-cash (conversion: 1 FTE-year = 1750 hours per year x 100 euro per hour = 175000 euro)</t>
  </si>
  <si>
    <t>Contribution from BZ (in-cash contribution above + 1 FTE converted to cash)</t>
  </si>
  <si>
    <t xml:space="preserve">Contribution from Charter signatories: double the amount from BZ (in-cash contributions + FTE converted to cash, details will be listed in a table in the reports) </t>
  </si>
  <si>
    <t xml:space="preserve">This amounts to 5,1 FTE, if converted. </t>
  </si>
  <si>
    <t>Strategy and coordination of website</t>
  </si>
  <si>
    <t>SDGGateway.NL hosting</t>
  </si>
  <si>
    <t>Focus on community management instead of set up</t>
  </si>
  <si>
    <t>SDGGateway.NL community management</t>
  </si>
  <si>
    <t>Idem</t>
  </si>
  <si>
    <t>SDGNederland.NL coordination</t>
  </si>
  <si>
    <t>Start-up budget Charter 2016Q2-3</t>
  </si>
  <si>
    <t>Total start-up budget</t>
  </si>
  <si>
    <t>Start-up not necessary</t>
  </si>
  <si>
    <t>Phase 2</t>
  </si>
  <si>
    <t>Phase 1</t>
  </si>
  <si>
    <t>In kind contributions</t>
  </si>
  <si>
    <t>Total in two years</t>
  </si>
  <si>
    <t>in FTE-year</t>
  </si>
  <si>
    <t>Totaal FTE-jaar</t>
  </si>
  <si>
    <t>In phase 1: real total was 5,15</t>
  </si>
  <si>
    <t>Contribution to secretariat</t>
  </si>
  <si>
    <t xml:space="preserve">1 per year (from BZ) </t>
  </si>
  <si>
    <t>1 per year (from BZ)</t>
  </si>
  <si>
    <t>In phase 1: 1 per year (from BZ)</t>
  </si>
  <si>
    <t>Secondments to secretariat</t>
  </si>
  <si>
    <t xml:space="preserve">0,5 per year (signatories) </t>
  </si>
  <si>
    <t>It became clear during phase 1 that secondments to the Bureau are not the way organizations want to contribute in-kind</t>
  </si>
  <si>
    <t>Contribution to annual conference</t>
  </si>
  <si>
    <t xml:space="preserve">conference rooms </t>
  </si>
  <si>
    <t>Based on phase 1 (1 in total)</t>
  </si>
  <si>
    <t>Contributions to events</t>
  </si>
  <si>
    <t>event rooms</t>
  </si>
  <si>
    <t>Based on phase 1 (4 in total)</t>
  </si>
  <si>
    <t>Secondments to partnership support</t>
  </si>
  <si>
    <t>2,25 in total</t>
  </si>
  <si>
    <t>0,5 in total</t>
  </si>
  <si>
    <t>Based on phase 1 (1,64 in total)</t>
  </si>
  <si>
    <t>Contributions to publications</t>
  </si>
  <si>
    <t>0,6 in total</t>
  </si>
  <si>
    <t>0,2 in total</t>
  </si>
  <si>
    <t>Based on budget phase 1 (no data from phase 1)</t>
  </si>
  <si>
    <t>geen aparte data</t>
  </si>
  <si>
    <t>Additional to be committed by supporting organizations</t>
  </si>
  <si>
    <t xml:space="preserve">Based on phase 1 (1,51 in total)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</si>
</sst>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9.0"/>
      <color rgb="FF000000"/>
      <name val="Verdana"/>
    </font>
    <font>
      <sz val="10.0"/>
      <color rgb="FF000000"/>
      <name val="Verdana"/>
    </font>
    <font>
      <b/>
      <sz val="9.0"/>
      <color rgb="FF000000"/>
      <name val="Verdana"/>
    </font>
    <font>
      <b/>
      <sz val="10.0"/>
      <color rgb="FF000000"/>
      <name val="Verdana"/>
    </font>
    <font>
      <sz val="10.0"/>
      <name val="Verdana"/>
    </font>
    <font>
      <sz val="9.0"/>
      <color rgb="FFFF0000"/>
      <name val="Verdana"/>
    </font>
    <font>
      <sz val="10.0"/>
      <color rgb="FFFF000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16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0" numFmtId="0" xfId="0" applyBorder="1" applyFill="1" applyFont="1"/>
    <xf borderId="3" fillId="2" fontId="1" numFmtId="0" xfId="0" applyBorder="1" applyFont="1"/>
    <xf borderId="4" fillId="0" fontId="0" numFmtId="0" xfId="0" applyBorder="1" applyFont="1"/>
    <xf borderId="5" fillId="2" fontId="1" numFmtId="0" xfId="0" applyBorder="1" applyFont="1"/>
    <xf borderId="6" fillId="0" fontId="0" numFmtId="0" xfId="0" applyBorder="1" applyFont="1"/>
    <xf borderId="2" fillId="2" fontId="1" numFmtId="0" xfId="0" applyBorder="1" applyFont="1"/>
    <xf borderId="0" fillId="0" fontId="0" numFmtId="0" xfId="0" applyFont="1"/>
    <xf borderId="7" fillId="0" fontId="1" numFmtId="0" xfId="0" applyBorder="1" applyFont="1"/>
    <xf borderId="8" fillId="0" fontId="2" numFmtId="0" xfId="0" applyBorder="1" applyFont="1"/>
    <xf borderId="9" fillId="0" fontId="1" numFmtId="0" xfId="0" applyBorder="1" applyFont="1"/>
    <xf borderId="10" fillId="3" fontId="0" numFmtId="0" xfId="0" applyBorder="1" applyFont="1"/>
    <xf borderId="9" fillId="2" fontId="1" numFmtId="0" xfId="0" applyBorder="1" applyFont="1"/>
    <xf borderId="11" fillId="2" fontId="1" numFmtId="0" xfId="0" applyBorder="1" applyFont="1"/>
    <xf borderId="11" fillId="0" fontId="1" numFmtId="0" xfId="0" applyBorder="1" applyFont="1"/>
    <xf borderId="7" fillId="0" fontId="3" numFmtId="0" xfId="0" applyBorder="1" applyFont="1"/>
    <xf borderId="9" fillId="3" fontId="0" numFmtId="0" xfId="0" applyBorder="1" applyFont="1"/>
    <xf borderId="9" fillId="2" fontId="4" numFmtId="0" xfId="0" applyBorder="1" applyFont="1"/>
    <xf borderId="11" fillId="2" fontId="4" numFmtId="0" xfId="0" applyBorder="1" applyFont="1"/>
    <xf borderId="0" fillId="0" fontId="5" numFmtId="0" xfId="0" applyFont="1"/>
    <xf borderId="9" fillId="0" fontId="4" numFmtId="0" xfId="0" applyBorder="1" applyFont="1"/>
    <xf borderId="11" fillId="0" fontId="4" numFmtId="0" xfId="0" applyBorder="1" applyFont="1"/>
    <xf borderId="9" fillId="0" fontId="6" numFmtId="0" xfId="0" applyBorder="1" applyFont="1"/>
    <xf borderId="11" fillId="0" fontId="6" numFmtId="0" xfId="0" applyBorder="1" applyFont="1"/>
    <xf borderId="0" fillId="0" fontId="1" numFmtId="0" xfId="0" applyFont="1"/>
    <xf borderId="12" fillId="2" fontId="1" numFmtId="0" xfId="0" applyBorder="1" applyFont="1"/>
    <xf borderId="13" fillId="2" fontId="1" numFmtId="0" xfId="0" applyBorder="1" applyFont="1"/>
    <xf borderId="13" fillId="2" fontId="3" numFmtId="0" xfId="0" applyBorder="1" applyFont="1"/>
    <xf borderId="14" fillId="2" fontId="3" numFmtId="0" xfId="0" applyBorder="1" applyFont="1"/>
    <xf borderId="0" fillId="0" fontId="2" numFmtId="0" xfId="0" applyFont="1"/>
    <xf borderId="8" fillId="0" fontId="0" numFmtId="0" xfId="0" applyBorder="1" applyFont="1"/>
    <xf borderId="15" fillId="3" fontId="0" numFmtId="0" xfId="0" applyBorder="1" applyFont="1"/>
    <xf borderId="10" fillId="3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143.43"/>
    <col customWidth="1" min="3" max="3" width="19.57"/>
    <col customWidth="1" min="4" max="4" width="18.43"/>
    <col customWidth="1" min="5" max="5" width="8.86"/>
    <col customWidth="1" min="6" max="6" width="19.57"/>
    <col customWidth="1" min="7" max="8" width="15.14"/>
    <col customWidth="1" min="9" max="26" width="8.86"/>
  </cols>
  <sheetData>
    <row r="1" ht="11.25" customHeight="1">
      <c r="A1" s="1" t="s">
        <v>0</v>
      </c>
      <c r="B1" s="3" t="s">
        <v>1</v>
      </c>
      <c r="C1" s="3" t="s">
        <v>2</v>
      </c>
      <c r="D1" s="5" t="s">
        <v>4</v>
      </c>
      <c r="F1" s="7" t="s">
        <v>8</v>
      </c>
    </row>
    <row r="2" ht="11.25" customHeight="1">
      <c r="A2" s="9"/>
      <c r="B2" s="11"/>
      <c r="C2" s="13" t="s">
        <v>6</v>
      </c>
      <c r="D2" s="14" t="s">
        <v>6</v>
      </c>
    </row>
    <row r="3" ht="11.25" customHeight="1">
      <c r="A3" s="9"/>
      <c r="B3" s="11"/>
      <c r="C3" s="13" t="s">
        <v>11</v>
      </c>
      <c r="D3" s="14" t="s">
        <v>13</v>
      </c>
    </row>
    <row r="4" ht="11.25" customHeight="1">
      <c r="A4" s="9"/>
      <c r="B4" s="11"/>
      <c r="C4" s="11"/>
      <c r="D4" s="15"/>
    </row>
    <row r="5" ht="11.25" customHeight="1">
      <c r="A5" s="16" t="s">
        <v>15</v>
      </c>
      <c r="B5" s="13" t="s">
        <v>16</v>
      </c>
      <c r="C5" s="18">
        <f>C6+C7+C8+C9</f>
        <v>478578</v>
      </c>
      <c r="D5" s="19">
        <v>159526.0</v>
      </c>
    </row>
    <row r="6" ht="11.25" customHeight="1">
      <c r="A6" s="9"/>
      <c r="B6" s="11" t="s">
        <v>18</v>
      </c>
      <c r="C6" s="21">
        <f t="shared" ref="C6:C9" si="1">D6*3</f>
        <v>356622</v>
      </c>
      <c r="D6" s="22">
        <v>118874.0</v>
      </c>
      <c r="F6" t="s">
        <v>20</v>
      </c>
    </row>
    <row r="7" ht="11.25" customHeight="1">
      <c r="A7" s="9"/>
      <c r="B7" s="11" t="s">
        <v>21</v>
      </c>
      <c r="C7" s="21">
        <f t="shared" si="1"/>
        <v>64260</v>
      </c>
      <c r="D7" s="22">
        <v>21420.0</v>
      </c>
    </row>
    <row r="8" ht="11.25" customHeight="1">
      <c r="A8" s="9"/>
      <c r="B8" s="11" t="s">
        <v>23</v>
      </c>
      <c r="C8" s="21">
        <f t="shared" si="1"/>
        <v>48096</v>
      </c>
      <c r="D8" s="22">
        <v>16032.0</v>
      </c>
    </row>
    <row r="9" ht="11.25" customHeight="1">
      <c r="A9" s="9"/>
      <c r="B9" s="11" t="s">
        <v>24</v>
      </c>
      <c r="C9" s="11">
        <f t="shared" si="1"/>
        <v>9600</v>
      </c>
      <c r="D9" s="15">
        <v>3200.0</v>
      </c>
      <c r="F9" t="s">
        <v>25</v>
      </c>
    </row>
    <row r="10" ht="11.25" customHeight="1">
      <c r="A10" s="9"/>
      <c r="B10" s="11"/>
      <c r="C10" s="23"/>
      <c r="D10" s="24"/>
    </row>
    <row r="11" ht="11.25" customHeight="1">
      <c r="A11" s="16" t="s">
        <v>28</v>
      </c>
      <c r="B11" s="13" t="s">
        <v>29</v>
      </c>
      <c r="C11" s="13">
        <f>C12+C13+C14</f>
        <v>95133</v>
      </c>
      <c r="D11" s="14">
        <v>31711.0</v>
      </c>
    </row>
    <row r="12" ht="11.25" customHeight="1">
      <c r="A12" s="9"/>
      <c r="B12" s="11" t="s">
        <v>30</v>
      </c>
      <c r="C12" s="11">
        <f t="shared" ref="C12:C14" si="2">D12*3</f>
        <v>28800</v>
      </c>
      <c r="D12" s="15">
        <v>9600.0</v>
      </c>
      <c r="F12" t="s">
        <v>31</v>
      </c>
    </row>
    <row r="13" ht="11.25" customHeight="1">
      <c r="A13" s="9"/>
      <c r="B13" s="11" t="s">
        <v>32</v>
      </c>
      <c r="C13" s="11">
        <f t="shared" si="2"/>
        <v>42000</v>
      </c>
      <c r="D13" s="15">
        <v>14000.0</v>
      </c>
      <c r="F13" t="s">
        <v>33</v>
      </c>
      <c r="G13" s="25"/>
      <c r="H13" s="25"/>
    </row>
    <row r="14" ht="11.25" customHeight="1">
      <c r="A14" s="9"/>
      <c r="B14" s="11" t="s">
        <v>34</v>
      </c>
      <c r="C14" s="11">
        <f t="shared" si="2"/>
        <v>24333</v>
      </c>
      <c r="D14" s="15">
        <v>8111.0</v>
      </c>
      <c r="F14" t="s">
        <v>36</v>
      </c>
    </row>
    <row r="15" ht="11.25" customHeight="1">
      <c r="A15" s="9"/>
      <c r="B15" s="11"/>
      <c r="C15" s="11"/>
      <c r="D15" s="15"/>
    </row>
    <row r="16" ht="11.25" customHeight="1">
      <c r="A16" s="16" t="s">
        <v>37</v>
      </c>
      <c r="B16" s="13" t="s">
        <v>29</v>
      </c>
      <c r="C16" s="13">
        <f>C17+C18</f>
        <v>42000</v>
      </c>
      <c r="D16" s="14">
        <v>14000.0</v>
      </c>
    </row>
    <row r="17" ht="11.25" customHeight="1">
      <c r="A17" s="9"/>
      <c r="B17" s="11" t="s">
        <v>38</v>
      </c>
      <c r="C17" s="11">
        <f t="shared" ref="C17:C18" si="3">D17*3</f>
        <v>12000</v>
      </c>
      <c r="D17" s="15">
        <v>4000.0</v>
      </c>
      <c r="F17" t="s">
        <v>39</v>
      </c>
    </row>
    <row r="18" ht="11.25" customHeight="1">
      <c r="A18" s="9"/>
      <c r="B18" s="11" t="s">
        <v>40</v>
      </c>
      <c r="C18" s="11">
        <f t="shared" si="3"/>
        <v>30000</v>
      </c>
      <c r="D18" s="15">
        <v>10000.0</v>
      </c>
      <c r="F18" t="s">
        <v>41</v>
      </c>
    </row>
    <row r="19" ht="11.25" customHeight="1">
      <c r="A19" s="9"/>
      <c r="B19" s="11"/>
      <c r="C19" s="11"/>
      <c r="D19" s="15"/>
    </row>
    <row r="20" ht="11.25" customHeight="1">
      <c r="A20" s="16" t="s">
        <v>42</v>
      </c>
      <c r="B20" s="13" t="s">
        <v>29</v>
      </c>
      <c r="C20" s="13">
        <f>C21+C22</f>
        <v>72000</v>
      </c>
      <c r="D20" s="14">
        <v>24000.0</v>
      </c>
    </row>
    <row r="21" ht="11.25" customHeight="1">
      <c r="A21" s="9"/>
      <c r="B21" s="11" t="s">
        <v>43</v>
      </c>
      <c r="C21" s="11">
        <f t="shared" ref="C21:C22" si="4">D21*3</f>
        <v>45000</v>
      </c>
      <c r="D21" s="15">
        <v>15000.0</v>
      </c>
      <c r="F21" t="s">
        <v>44</v>
      </c>
    </row>
    <row r="22" ht="11.25" customHeight="1">
      <c r="A22" s="9"/>
      <c r="B22" s="11" t="s">
        <v>45</v>
      </c>
      <c r="C22" s="11">
        <f t="shared" si="4"/>
        <v>27000</v>
      </c>
      <c r="D22" s="15">
        <v>9000.0</v>
      </c>
      <c r="F22" t="s">
        <v>46</v>
      </c>
    </row>
    <row r="23" ht="11.25" customHeight="1">
      <c r="A23" s="9"/>
      <c r="B23" s="11"/>
      <c r="C23" s="11"/>
      <c r="D23" s="15"/>
    </row>
    <row r="24" ht="11.25" customHeight="1">
      <c r="A24" s="16" t="s">
        <v>47</v>
      </c>
      <c r="B24" s="13" t="s">
        <v>29</v>
      </c>
      <c r="C24" s="13">
        <f>C25+C26+C27</f>
        <v>29250</v>
      </c>
      <c r="D24" s="14">
        <v>9750.0</v>
      </c>
    </row>
    <row r="25" ht="11.25" customHeight="1">
      <c r="A25" s="9"/>
      <c r="B25" s="11" t="s">
        <v>49</v>
      </c>
      <c r="C25" s="11">
        <f t="shared" ref="C25:C27" si="5">D25*3</f>
        <v>19500</v>
      </c>
      <c r="D25" s="15">
        <v>6500.0</v>
      </c>
      <c r="F25" t="s">
        <v>51</v>
      </c>
    </row>
    <row r="26" ht="11.25" customHeight="1">
      <c r="A26" s="9"/>
      <c r="B26" s="11" t="s">
        <v>52</v>
      </c>
      <c r="C26" s="11">
        <f t="shared" si="5"/>
        <v>3000</v>
      </c>
      <c r="D26" s="15">
        <v>1000.0</v>
      </c>
      <c r="F26" t="s">
        <v>53</v>
      </c>
    </row>
    <row r="27" ht="11.25" customHeight="1">
      <c r="A27" s="9"/>
      <c r="B27" s="11" t="s">
        <v>54</v>
      </c>
      <c r="C27" s="11">
        <f t="shared" si="5"/>
        <v>6750</v>
      </c>
      <c r="D27" s="15">
        <v>2250.0</v>
      </c>
      <c r="F27" t="s">
        <v>55</v>
      </c>
    </row>
    <row r="28" ht="11.25" customHeight="1">
      <c r="A28" s="9"/>
      <c r="B28" s="11"/>
      <c r="C28" s="11"/>
      <c r="D28" s="15"/>
    </row>
    <row r="29" ht="11.25" customHeight="1">
      <c r="A29" s="16" t="s">
        <v>56</v>
      </c>
      <c r="B29" s="13" t="s">
        <v>29</v>
      </c>
      <c r="C29" s="13">
        <f>C30+C31+C32</f>
        <v>16800</v>
      </c>
      <c r="D29" s="14">
        <v>5600.0</v>
      </c>
    </row>
    <row r="30" ht="11.25" customHeight="1">
      <c r="A30" s="9"/>
      <c r="B30" s="11" t="s">
        <v>57</v>
      </c>
      <c r="C30" s="21">
        <f t="shared" ref="C30:C32" si="6">D30*3</f>
        <v>15000</v>
      </c>
      <c r="D30" s="22">
        <v>5000.0</v>
      </c>
      <c r="F30" t="s">
        <v>58</v>
      </c>
    </row>
    <row r="31" ht="11.25" customHeight="1">
      <c r="A31" s="9"/>
      <c r="B31" s="11" t="s">
        <v>59</v>
      </c>
      <c r="C31" s="11">
        <f t="shared" si="6"/>
        <v>1200</v>
      </c>
      <c r="D31" s="15">
        <v>400.0</v>
      </c>
      <c r="F31" t="s">
        <v>39</v>
      </c>
    </row>
    <row r="32" ht="11.25" customHeight="1">
      <c r="A32" s="9"/>
      <c r="B32" s="11" t="s">
        <v>60</v>
      </c>
      <c r="C32" s="11">
        <f t="shared" si="6"/>
        <v>600</v>
      </c>
      <c r="D32" s="15">
        <v>200.0</v>
      </c>
      <c r="F32" t="s">
        <v>39</v>
      </c>
    </row>
    <row r="33" ht="11.25" customHeight="1">
      <c r="A33" s="9"/>
      <c r="B33" s="11"/>
      <c r="C33" s="11"/>
      <c r="D33" s="15"/>
    </row>
    <row r="34" ht="11.25" customHeight="1">
      <c r="A34" s="16" t="s">
        <v>61</v>
      </c>
      <c r="B34" s="13" t="s">
        <v>29</v>
      </c>
      <c r="C34" s="13">
        <f>C35+C36+C37</f>
        <v>93000</v>
      </c>
      <c r="D34" s="14">
        <v>31000.0</v>
      </c>
    </row>
    <row r="35" ht="11.25" customHeight="1">
      <c r="A35" s="9"/>
      <c r="B35" s="11" t="s">
        <v>62</v>
      </c>
      <c r="C35" s="11">
        <f>D35*3</f>
        <v>3000</v>
      </c>
      <c r="D35" s="15">
        <v>1000.0</v>
      </c>
      <c r="F35" t="s">
        <v>63</v>
      </c>
    </row>
    <row r="36" ht="11.25" customHeight="1">
      <c r="A36" s="9"/>
      <c r="B36" s="11" t="s">
        <v>64</v>
      </c>
      <c r="C36" s="11">
        <f>3*D36</f>
        <v>45000</v>
      </c>
      <c r="D36" s="15">
        <v>15000.0</v>
      </c>
      <c r="F36" t="s">
        <v>65</v>
      </c>
    </row>
    <row r="37" ht="11.25" customHeight="1">
      <c r="A37" s="9"/>
      <c r="B37" s="11" t="s">
        <v>66</v>
      </c>
      <c r="C37" s="11">
        <f>D37*3</f>
        <v>45000</v>
      </c>
      <c r="D37" s="15">
        <v>15000.0</v>
      </c>
      <c r="F37" t="s">
        <v>67</v>
      </c>
    </row>
    <row r="38" ht="11.25" customHeight="1">
      <c r="A38" s="9"/>
      <c r="B38" s="11"/>
      <c r="C38" s="11"/>
      <c r="D38" s="15"/>
    </row>
    <row r="39" ht="11.25" customHeight="1">
      <c r="A39" s="26" t="s">
        <v>68</v>
      </c>
      <c r="B39" s="27" t="s">
        <v>68</v>
      </c>
      <c r="C39" s="28">
        <f>C5+C11+C16+C20+C24+C29+C34</f>
        <v>826761</v>
      </c>
      <c r="D39" s="29">
        <v>275587.0</v>
      </c>
    </row>
    <row r="40" ht="11.25" customHeight="1"/>
    <row r="41" ht="11.25" customHeight="1"/>
    <row r="42" ht="11.25" customHeight="1"/>
    <row r="43" ht="11.25" customHeight="1">
      <c r="A43" t="s">
        <v>72</v>
      </c>
      <c r="C43" t="s">
        <v>73</v>
      </c>
      <c r="D43" t="s">
        <v>74</v>
      </c>
    </row>
    <row r="44" ht="11.25" customHeight="1">
      <c r="C44" t="s">
        <v>75</v>
      </c>
      <c r="D44" t="s">
        <v>75</v>
      </c>
    </row>
    <row r="45" ht="11.25" customHeight="1">
      <c r="B45" t="s">
        <v>76</v>
      </c>
    </row>
    <row r="46" ht="11.25" customHeight="1"/>
    <row r="47" ht="11.25" customHeight="1"/>
    <row r="48" ht="11.25" customHeight="1">
      <c r="B48" t="s">
        <v>77</v>
      </c>
      <c r="C48">
        <f>D48*3</f>
        <v>1351761</v>
      </c>
      <c r="D48">
        <f>D39+1*175000</f>
        <v>450587</v>
      </c>
    </row>
    <row r="49" ht="11.25" customHeight="1"/>
    <row r="50" ht="11.25" customHeight="1">
      <c r="B50" t="s">
        <v>78</v>
      </c>
      <c r="C50">
        <f t="shared" ref="C50:D50" si="7">2*C48</f>
        <v>2703522</v>
      </c>
      <c r="D50">
        <f t="shared" si="7"/>
        <v>901174</v>
      </c>
      <c r="F50" t="s">
        <v>79</v>
      </c>
    </row>
    <row r="51" ht="11.25" customHeight="1"/>
    <row r="52" ht="11.25" customHeight="1">
      <c r="D52" s="8"/>
    </row>
    <row r="53" ht="11.25" customHeight="1"/>
    <row r="54" ht="11.25" customHeight="1"/>
    <row r="55" ht="11.25" customHeight="1"/>
    <row r="56" ht="11.25" customHeight="1"/>
    <row r="57" ht="11.25" customHeight="1">
      <c r="H57" s="8"/>
    </row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>
      <c r="H67" s="30"/>
    </row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1.25" customHeight="1"/>
    <row r="2" ht="11.25" customHeight="1"/>
    <row r="3" ht="11.25" customHeight="1"/>
    <row r="4" ht="11.25" customHeight="1"/>
    <row r="5" ht="11.25" customHeight="1"/>
    <row r="6" ht="11.25" customHeight="1"/>
    <row r="7" ht="11.25" customHeight="1"/>
    <row r="8" ht="11.25" customHeight="1"/>
    <row r="9" ht="11.25" customHeight="1"/>
    <row r="10" ht="11.25" customHeight="1"/>
    <row r="11" ht="11.25" customHeight="1"/>
    <row r="12" ht="11.25" customHeight="1"/>
    <row r="13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43.57"/>
    <col customWidth="1" min="3" max="3" width="19.43"/>
    <col customWidth="1" min="4" max="4" width="19.14"/>
    <col customWidth="1" min="5" max="5" width="15.57"/>
    <col customWidth="1" min="6" max="6" width="15.43"/>
    <col customWidth="1" min="7" max="7" width="8.86"/>
    <col customWidth="1" min="8" max="8" width="17.43"/>
    <col customWidth="1" min="9" max="9" width="19.57"/>
    <col customWidth="1" min="10" max="11" width="15.14"/>
    <col customWidth="1" min="12" max="26" width="8.86"/>
  </cols>
  <sheetData>
    <row r="1" ht="11.25" customHeight="1">
      <c r="A1" t="s">
        <v>0</v>
      </c>
      <c r="B1" t="s">
        <v>1</v>
      </c>
      <c r="C1" s="2" t="s">
        <v>2</v>
      </c>
      <c r="D1" s="4" t="s">
        <v>3</v>
      </c>
      <c r="E1" s="2" t="s">
        <v>4</v>
      </c>
      <c r="F1" s="4" t="s">
        <v>4</v>
      </c>
      <c r="H1" t="s">
        <v>5</v>
      </c>
      <c r="I1" t="s">
        <v>5</v>
      </c>
    </row>
    <row r="2" ht="11.25" customHeight="1">
      <c r="C2" s="2" t="s">
        <v>6</v>
      </c>
      <c r="D2" s="6" t="s">
        <v>7</v>
      </c>
      <c r="E2" s="2" t="s">
        <v>6</v>
      </c>
      <c r="F2" s="6" t="s">
        <v>7</v>
      </c>
      <c r="H2" t="s">
        <v>9</v>
      </c>
      <c r="I2" t="s">
        <v>10</v>
      </c>
    </row>
    <row r="3" ht="11.25" customHeight="1">
      <c r="C3" s="2" t="s">
        <v>11</v>
      </c>
      <c r="D3" s="6" t="s">
        <v>12</v>
      </c>
      <c r="E3" s="2" t="s">
        <v>13</v>
      </c>
      <c r="F3" s="6" t="s">
        <v>12</v>
      </c>
      <c r="H3" s="8" t="s">
        <v>14</v>
      </c>
    </row>
    <row r="4" ht="11.25" customHeight="1">
      <c r="D4" s="6"/>
      <c r="F4" s="6"/>
    </row>
    <row r="5" ht="11.25" customHeight="1">
      <c r="A5" s="10" t="s">
        <v>15</v>
      </c>
      <c r="B5" s="12" t="s">
        <v>16</v>
      </c>
      <c r="C5" s="12">
        <f>C6+C7+C8</f>
        <v>352998</v>
      </c>
      <c r="D5" s="17">
        <v>117667.0</v>
      </c>
      <c r="E5" s="12">
        <f>E6+E7+E8</f>
        <v>117666</v>
      </c>
      <c r="F5" s="17">
        <f t="shared" ref="F5:F9" si="1">D5/2</f>
        <v>58833.5</v>
      </c>
      <c r="H5">
        <f t="shared" ref="H5:H43" si="2">E5-F5</f>
        <v>58832.5</v>
      </c>
      <c r="I5" t="s">
        <v>17</v>
      </c>
    </row>
    <row r="6" ht="11.25" customHeight="1">
      <c r="B6" s="20" t="s">
        <v>19</v>
      </c>
      <c r="C6">
        <f t="shared" ref="C6:C8" si="3">E6*3</f>
        <v>263433</v>
      </c>
      <c r="D6" s="6">
        <v>87811.0</v>
      </c>
      <c r="E6">
        <f t="shared" ref="E6:E8" si="4">F6*2</f>
        <v>87811</v>
      </c>
      <c r="F6">
        <f t="shared" si="1"/>
        <v>43905.5</v>
      </c>
      <c r="H6">
        <f t="shared" si="2"/>
        <v>43905.5</v>
      </c>
      <c r="I6" t="s">
        <v>22</v>
      </c>
    </row>
    <row r="7" ht="11.25" customHeight="1">
      <c r="B7" s="20" t="s">
        <v>21</v>
      </c>
      <c r="C7">
        <f t="shared" si="3"/>
        <v>55320</v>
      </c>
      <c r="D7" s="6">
        <v>18440.0</v>
      </c>
      <c r="E7">
        <f t="shared" si="4"/>
        <v>18440</v>
      </c>
      <c r="F7" s="6">
        <f t="shared" si="1"/>
        <v>9220</v>
      </c>
      <c r="H7">
        <f t="shared" si="2"/>
        <v>9220</v>
      </c>
      <c r="I7" t="s">
        <v>22</v>
      </c>
    </row>
    <row r="8" ht="11.25" customHeight="1">
      <c r="B8" s="20" t="s">
        <v>23</v>
      </c>
      <c r="C8">
        <f t="shared" si="3"/>
        <v>34245</v>
      </c>
      <c r="D8" s="6">
        <v>11415.0</v>
      </c>
      <c r="E8">
        <f t="shared" si="4"/>
        <v>11415</v>
      </c>
      <c r="F8" s="6">
        <f t="shared" si="1"/>
        <v>5707.5</v>
      </c>
      <c r="H8">
        <f t="shared" si="2"/>
        <v>5707.5</v>
      </c>
      <c r="I8" t="s">
        <v>22</v>
      </c>
    </row>
    <row r="9" ht="11.25" customHeight="1">
      <c r="B9" s="20" t="s">
        <v>26</v>
      </c>
      <c r="C9">
        <v>72972.0</v>
      </c>
      <c r="D9" s="6"/>
      <c r="E9">
        <v>36486.0</v>
      </c>
      <c r="F9" s="6">
        <f t="shared" si="1"/>
        <v>0</v>
      </c>
      <c r="H9">
        <f t="shared" si="2"/>
        <v>36486</v>
      </c>
    </row>
    <row r="10" ht="11.25" customHeight="1">
      <c r="B10" s="20" t="s">
        <v>27</v>
      </c>
      <c r="C10">
        <v>36000.0</v>
      </c>
      <c r="D10" s="6"/>
      <c r="E10">
        <v>12000.0</v>
      </c>
      <c r="F10" s="6"/>
      <c r="H10">
        <f t="shared" si="2"/>
        <v>12000</v>
      </c>
    </row>
    <row r="11" ht="11.25" customHeight="1">
      <c r="A11" s="10" t="s">
        <v>28</v>
      </c>
      <c r="B11" s="12" t="s">
        <v>29</v>
      </c>
      <c r="C11" s="12">
        <f>C12+C13+C14</f>
        <v>101134</v>
      </c>
      <c r="D11" s="17">
        <v>50567.0</v>
      </c>
      <c r="E11" s="12">
        <v>25283.5</v>
      </c>
      <c r="F11" s="17">
        <f t="shared" ref="F11:F14" si="5">D11/2</f>
        <v>25283.5</v>
      </c>
      <c r="H11">
        <f t="shared" si="2"/>
        <v>0</v>
      </c>
    </row>
    <row r="12" ht="11.25" customHeight="1">
      <c r="B12" s="20" t="s">
        <v>30</v>
      </c>
      <c r="C12">
        <v>28800.0</v>
      </c>
      <c r="D12" s="6">
        <v>14400.0</v>
      </c>
      <c r="E12">
        <v>9600.0</v>
      </c>
      <c r="F12" s="6">
        <f t="shared" si="5"/>
        <v>7200</v>
      </c>
      <c r="H12">
        <f t="shared" si="2"/>
        <v>2400</v>
      </c>
    </row>
    <row r="13" ht="11.25" customHeight="1">
      <c r="B13" s="20" t="s">
        <v>32</v>
      </c>
      <c r="C13">
        <v>48000.0</v>
      </c>
      <c r="D13" s="6">
        <v>24000.0</v>
      </c>
      <c r="E13">
        <v>16000.0</v>
      </c>
      <c r="F13" s="6">
        <f t="shared" si="5"/>
        <v>12000</v>
      </c>
      <c r="H13">
        <f t="shared" si="2"/>
        <v>4000</v>
      </c>
    </row>
    <row r="14" ht="11.25" customHeight="1">
      <c r="B14" s="20" t="s">
        <v>34</v>
      </c>
      <c r="C14">
        <v>24334.0</v>
      </c>
      <c r="D14" s="6">
        <v>12167.0</v>
      </c>
      <c r="E14">
        <v>6083.5</v>
      </c>
      <c r="F14" s="6">
        <f t="shared" si="5"/>
        <v>6083.5</v>
      </c>
      <c r="H14">
        <f t="shared" si="2"/>
        <v>0</v>
      </c>
    </row>
    <row r="15" ht="11.25" customHeight="1">
      <c r="D15" s="6"/>
      <c r="F15" s="6"/>
      <c r="H15">
        <f t="shared" si="2"/>
        <v>0</v>
      </c>
    </row>
    <row r="16" ht="11.25" customHeight="1">
      <c r="A16" s="10" t="s">
        <v>35</v>
      </c>
      <c r="B16" s="12" t="s">
        <v>29</v>
      </c>
      <c r="C16" s="12">
        <f>C17+C18</f>
        <v>27000</v>
      </c>
      <c r="D16" s="17">
        <v>18000.0</v>
      </c>
      <c r="E16" s="12">
        <v>9000.0</v>
      </c>
      <c r="F16" s="17">
        <f t="shared" ref="F16:F18" si="6">D16/2</f>
        <v>9000</v>
      </c>
      <c r="H16">
        <f t="shared" si="2"/>
        <v>0</v>
      </c>
    </row>
    <row r="17" ht="11.25" customHeight="1">
      <c r="B17" t="s">
        <v>38</v>
      </c>
      <c r="C17">
        <f t="shared" ref="C17:C18" si="7">E17*3</f>
        <v>12000</v>
      </c>
      <c r="D17" s="6">
        <v>8000.0</v>
      </c>
      <c r="E17">
        <v>4000.0</v>
      </c>
      <c r="F17" s="6">
        <f t="shared" si="6"/>
        <v>4000</v>
      </c>
      <c r="H17">
        <f t="shared" si="2"/>
        <v>0</v>
      </c>
    </row>
    <row r="18" ht="11.25" customHeight="1">
      <c r="B18" t="s">
        <v>40</v>
      </c>
      <c r="C18">
        <f t="shared" si="7"/>
        <v>15000</v>
      </c>
      <c r="D18" s="6">
        <v>10000.0</v>
      </c>
      <c r="E18">
        <v>5000.0</v>
      </c>
      <c r="F18" s="6">
        <f t="shared" si="6"/>
        <v>5000</v>
      </c>
      <c r="H18">
        <f t="shared" si="2"/>
        <v>0</v>
      </c>
    </row>
    <row r="19" ht="11.25" customHeight="1">
      <c r="D19" s="6"/>
      <c r="F19" s="6"/>
      <c r="H19">
        <f t="shared" si="2"/>
        <v>0</v>
      </c>
    </row>
    <row r="20" ht="11.25" customHeight="1">
      <c r="A20" s="10" t="s">
        <v>42</v>
      </c>
      <c r="B20" s="12" t="s">
        <v>29</v>
      </c>
      <c r="C20" s="12">
        <f>C21+C22+C23</f>
        <v>99000</v>
      </c>
      <c r="D20" s="17">
        <v>66000.0</v>
      </c>
      <c r="E20" s="12">
        <v>33000.0</v>
      </c>
      <c r="F20" s="17">
        <f t="shared" ref="F20:F23" si="8">D20/2</f>
        <v>33000</v>
      </c>
      <c r="H20">
        <f t="shared" si="2"/>
        <v>0</v>
      </c>
    </row>
    <row r="21" ht="11.25" customHeight="1">
      <c r="B21" t="s">
        <v>43</v>
      </c>
      <c r="C21">
        <f t="shared" ref="C21:C23" si="9">E21*3</f>
        <v>48000</v>
      </c>
      <c r="D21" s="6">
        <v>32000.0</v>
      </c>
      <c r="E21">
        <v>16000.0</v>
      </c>
      <c r="F21" s="6">
        <f t="shared" si="8"/>
        <v>16000</v>
      </c>
      <c r="H21">
        <f t="shared" si="2"/>
        <v>0</v>
      </c>
    </row>
    <row r="22" ht="11.25" customHeight="1">
      <c r="B22" t="s">
        <v>48</v>
      </c>
      <c r="C22">
        <f t="shared" si="9"/>
        <v>27000</v>
      </c>
      <c r="D22" s="6">
        <v>18000.0</v>
      </c>
      <c r="E22">
        <v>9000.0</v>
      </c>
      <c r="F22" s="6">
        <f t="shared" si="8"/>
        <v>9000</v>
      </c>
      <c r="H22">
        <f t="shared" si="2"/>
        <v>0</v>
      </c>
    </row>
    <row r="23" ht="11.25" customHeight="1">
      <c r="B23" t="s">
        <v>50</v>
      </c>
      <c r="C23">
        <f t="shared" si="9"/>
        <v>24000</v>
      </c>
      <c r="D23" s="6">
        <v>16000.0</v>
      </c>
      <c r="E23">
        <v>8000.0</v>
      </c>
      <c r="F23" s="6">
        <f t="shared" si="8"/>
        <v>8000</v>
      </c>
      <c r="H23">
        <f t="shared" si="2"/>
        <v>0</v>
      </c>
    </row>
    <row r="24" ht="11.25" customHeight="1">
      <c r="D24" s="6"/>
      <c r="F24" s="6"/>
      <c r="H24">
        <f t="shared" si="2"/>
        <v>0</v>
      </c>
    </row>
    <row r="25" ht="11.25" customHeight="1">
      <c r="A25" s="10" t="s">
        <v>47</v>
      </c>
      <c r="B25" s="12" t="s">
        <v>29</v>
      </c>
      <c r="C25" s="12">
        <f>C26+C27+C28</f>
        <v>22500</v>
      </c>
      <c r="D25" s="17">
        <v>15000.0</v>
      </c>
      <c r="E25" s="12">
        <v>7500.0</v>
      </c>
      <c r="F25" s="17">
        <f t="shared" ref="F25:F28" si="10">D25/2</f>
        <v>7500</v>
      </c>
      <c r="H25">
        <f t="shared" si="2"/>
        <v>0</v>
      </c>
    </row>
    <row r="26" ht="11.25" customHeight="1">
      <c r="B26" t="s">
        <v>49</v>
      </c>
      <c r="C26">
        <f t="shared" ref="C26:C28" si="11">E26*3</f>
        <v>12000</v>
      </c>
      <c r="D26" s="6">
        <v>8000.0</v>
      </c>
      <c r="E26">
        <v>4000.0</v>
      </c>
      <c r="F26" s="6">
        <f t="shared" si="10"/>
        <v>4000</v>
      </c>
      <c r="H26">
        <f t="shared" si="2"/>
        <v>0</v>
      </c>
    </row>
    <row r="27" ht="11.25" customHeight="1">
      <c r="B27" t="s">
        <v>52</v>
      </c>
      <c r="C27">
        <f t="shared" si="11"/>
        <v>6000</v>
      </c>
      <c r="D27" s="6">
        <v>4000.0</v>
      </c>
      <c r="E27">
        <v>2000.0</v>
      </c>
      <c r="F27" s="6">
        <f t="shared" si="10"/>
        <v>2000</v>
      </c>
      <c r="H27">
        <f t="shared" si="2"/>
        <v>0</v>
      </c>
    </row>
    <row r="28" ht="11.25" customHeight="1">
      <c r="B28" t="s">
        <v>54</v>
      </c>
      <c r="C28">
        <f t="shared" si="11"/>
        <v>4500</v>
      </c>
      <c r="D28" s="6">
        <v>3000.0</v>
      </c>
      <c r="E28">
        <v>1500.0</v>
      </c>
      <c r="F28" s="6">
        <f t="shared" si="10"/>
        <v>1500</v>
      </c>
      <c r="H28">
        <f t="shared" si="2"/>
        <v>0</v>
      </c>
    </row>
    <row r="29" ht="11.25" customHeight="1">
      <c r="D29" s="6"/>
      <c r="F29" s="6"/>
      <c r="H29">
        <f t="shared" si="2"/>
        <v>0</v>
      </c>
    </row>
    <row r="30" ht="11.25" customHeight="1">
      <c r="A30" s="10" t="s">
        <v>56</v>
      </c>
      <c r="B30" s="12" t="s">
        <v>29</v>
      </c>
      <c r="C30" s="12">
        <f>C31+C32+C33+C4</f>
        <v>28800</v>
      </c>
      <c r="D30" s="17">
        <v>23200.0</v>
      </c>
      <c r="E30" s="12">
        <v>11600.0</v>
      </c>
      <c r="F30" s="17">
        <f t="shared" ref="F30:F34" si="12">D30/2</f>
        <v>11600</v>
      </c>
      <c r="H30">
        <f t="shared" si="2"/>
        <v>0</v>
      </c>
    </row>
    <row r="31" ht="11.25" customHeight="1">
      <c r="B31" t="s">
        <v>57</v>
      </c>
      <c r="C31">
        <f t="shared" ref="C31:C34" si="13">E31*3</f>
        <v>27000</v>
      </c>
      <c r="D31" s="6">
        <v>18000.0</v>
      </c>
      <c r="E31">
        <v>9000.0</v>
      </c>
      <c r="F31" s="6">
        <f t="shared" si="12"/>
        <v>9000</v>
      </c>
      <c r="H31">
        <f t="shared" si="2"/>
        <v>0</v>
      </c>
    </row>
    <row r="32" ht="11.25" customHeight="1">
      <c r="B32" t="s">
        <v>59</v>
      </c>
      <c r="C32">
        <f t="shared" si="13"/>
        <v>1200</v>
      </c>
      <c r="D32" s="6">
        <v>800.0</v>
      </c>
      <c r="E32">
        <v>400.0</v>
      </c>
      <c r="F32" s="6">
        <f t="shared" si="12"/>
        <v>400</v>
      </c>
      <c r="H32">
        <f t="shared" si="2"/>
        <v>0</v>
      </c>
    </row>
    <row r="33" ht="11.25" customHeight="1">
      <c r="B33" t="s">
        <v>60</v>
      </c>
      <c r="C33">
        <f t="shared" si="13"/>
        <v>600</v>
      </c>
      <c r="D33" s="6">
        <v>400.0</v>
      </c>
      <c r="E33">
        <v>200.0</v>
      </c>
      <c r="F33" s="6">
        <f t="shared" si="12"/>
        <v>200</v>
      </c>
      <c r="H33">
        <f t="shared" si="2"/>
        <v>0</v>
      </c>
    </row>
    <row r="34" ht="11.25" customHeight="1">
      <c r="B34" t="s">
        <v>69</v>
      </c>
      <c r="C34">
        <f t="shared" si="13"/>
        <v>6000</v>
      </c>
      <c r="D34" s="6">
        <v>4000.0</v>
      </c>
      <c r="E34">
        <v>2000.0</v>
      </c>
      <c r="F34" s="6">
        <f t="shared" si="12"/>
        <v>2000</v>
      </c>
      <c r="H34">
        <f t="shared" si="2"/>
        <v>0</v>
      </c>
    </row>
    <row r="35" ht="11.25" customHeight="1">
      <c r="D35" s="6"/>
      <c r="F35" s="6"/>
      <c r="H35">
        <f t="shared" si="2"/>
        <v>0</v>
      </c>
    </row>
    <row r="36" ht="11.25" customHeight="1">
      <c r="A36" s="10" t="s">
        <v>70</v>
      </c>
      <c r="B36" s="12" t="s">
        <v>29</v>
      </c>
      <c r="C36" s="12">
        <f>C37+C38+C39+C40</f>
        <v>104958</v>
      </c>
      <c r="D36" s="17">
        <v>108800.0</v>
      </c>
      <c r="E36" s="12">
        <v>54400.0</v>
      </c>
      <c r="F36" s="17">
        <f t="shared" ref="F36:F39" si="14">D36/2</f>
        <v>54400</v>
      </c>
      <c r="H36">
        <f t="shared" si="2"/>
        <v>0</v>
      </c>
    </row>
    <row r="37" ht="11.25" customHeight="1">
      <c r="B37" t="s">
        <v>71</v>
      </c>
      <c r="C37">
        <f>E37*3</f>
        <v>6000</v>
      </c>
      <c r="D37" s="6">
        <v>4000.0</v>
      </c>
      <c r="E37">
        <v>2000.0</v>
      </c>
      <c r="F37" s="6">
        <f t="shared" si="14"/>
        <v>2000</v>
      </c>
      <c r="H37">
        <f t="shared" si="2"/>
        <v>0</v>
      </c>
    </row>
    <row r="38" ht="11.25" customHeight="1">
      <c r="B38" s="20" t="s">
        <v>80</v>
      </c>
      <c r="C38">
        <v>0.0</v>
      </c>
      <c r="D38" s="6">
        <v>4000.0</v>
      </c>
      <c r="E38">
        <v>0.0</v>
      </c>
      <c r="F38" s="6">
        <f t="shared" si="14"/>
        <v>2000</v>
      </c>
      <c r="H38">
        <f t="shared" si="2"/>
        <v>-2000</v>
      </c>
    </row>
    <row r="39" ht="11.25" customHeight="1">
      <c r="B39" s="20" t="s">
        <v>81</v>
      </c>
      <c r="C39">
        <f t="shared" ref="C39:C40" si="15">E39*3</f>
        <v>43200</v>
      </c>
      <c r="D39" s="6">
        <v>50400.0</v>
      </c>
      <c r="E39">
        <v>14400.0</v>
      </c>
      <c r="F39" s="6">
        <f t="shared" si="14"/>
        <v>25200</v>
      </c>
      <c r="H39">
        <f t="shared" si="2"/>
        <v>-10800</v>
      </c>
      <c r="I39" t="s">
        <v>82</v>
      </c>
    </row>
    <row r="40" ht="11.25" customHeight="1">
      <c r="B40" s="20" t="s">
        <v>83</v>
      </c>
      <c r="C40">
        <f t="shared" si="15"/>
        <v>55758</v>
      </c>
      <c r="D40" s="6">
        <v>0.0</v>
      </c>
      <c r="E40">
        <v>18586.0</v>
      </c>
      <c r="F40" s="6">
        <v>0.0</v>
      </c>
      <c r="H40">
        <f t="shared" si="2"/>
        <v>18586</v>
      </c>
      <c r="I40" t="s">
        <v>84</v>
      </c>
    </row>
    <row r="41" ht="11.25" customHeight="1">
      <c r="B41" s="20" t="s">
        <v>85</v>
      </c>
      <c r="C41" s="8">
        <v>75000.0</v>
      </c>
      <c r="D41" s="6">
        <v>50400.0</v>
      </c>
      <c r="E41">
        <v>25000.0</v>
      </c>
      <c r="F41">
        <v>25200.0</v>
      </c>
      <c r="H41">
        <f t="shared" si="2"/>
        <v>-200</v>
      </c>
    </row>
    <row r="42" ht="11.25" customHeight="1">
      <c r="D42" s="6"/>
      <c r="F42" s="6"/>
      <c r="H42">
        <f t="shared" si="2"/>
        <v>0</v>
      </c>
    </row>
    <row r="43" ht="11.25" customHeight="1">
      <c r="A43" s="31" t="s">
        <v>86</v>
      </c>
      <c r="B43" s="12" t="s">
        <v>87</v>
      </c>
      <c r="C43" s="12">
        <f>E43*3</f>
        <v>0</v>
      </c>
      <c r="D43" s="17">
        <v>34848.0</v>
      </c>
      <c r="E43" s="12">
        <v>0.0</v>
      </c>
      <c r="F43" s="17">
        <f>D43/2</f>
        <v>17424</v>
      </c>
      <c r="H43">
        <f t="shared" si="2"/>
        <v>-17424</v>
      </c>
      <c r="I43" t="s">
        <v>88</v>
      </c>
    </row>
    <row r="44" ht="11.25" customHeight="1">
      <c r="D44" s="6"/>
      <c r="F44" s="6"/>
    </row>
    <row r="45" ht="11.25" customHeight="1">
      <c r="A45" s="32" t="s">
        <v>68</v>
      </c>
      <c r="B45" s="12" t="s">
        <v>68</v>
      </c>
      <c r="C45" s="33">
        <f>C5+C11+C16+C20+C25+C30+C36+C43</f>
        <v>736390</v>
      </c>
      <c r="D45" s="17">
        <f> (SUM(D5:D43)) - (D5+D11+D16+D20+D25+D30+D36)</f>
        <v>434081</v>
      </c>
      <c r="E45" s="33">
        <f>E5+E11+E16+E20+E25+E30+E36+E43</f>
        <v>258449.5</v>
      </c>
      <c r="F45" s="17">
        <v>217040.5</v>
      </c>
    </row>
    <row r="46" ht="11.25" customHeight="1"/>
    <row r="47" ht="11.25" customHeight="1"/>
    <row r="48" ht="11.25" customHeight="1">
      <c r="C48" t="s">
        <v>89</v>
      </c>
      <c r="D48" t="s">
        <v>90</v>
      </c>
    </row>
    <row r="49" ht="11.25" customHeight="1">
      <c r="A49" t="s">
        <v>91</v>
      </c>
      <c r="C49" t="s">
        <v>73</v>
      </c>
      <c r="D49" t="s">
        <v>92</v>
      </c>
    </row>
    <row r="50" ht="11.25" customHeight="1">
      <c r="C50" t="s">
        <v>93</v>
      </c>
      <c r="D50" t="s">
        <v>93</v>
      </c>
    </row>
    <row r="51" ht="11.25" customHeight="1"/>
    <row r="52" ht="11.25" customHeight="1">
      <c r="B52" t="s">
        <v>94</v>
      </c>
      <c r="C52">
        <v>8.1</v>
      </c>
      <c r="D52">
        <v>3.7</v>
      </c>
      <c r="I52" t="s">
        <v>95</v>
      </c>
    </row>
    <row r="53" ht="11.25" customHeight="1"/>
    <row r="54" ht="11.25" customHeight="1">
      <c r="B54" t="s">
        <v>96</v>
      </c>
      <c r="C54" t="s">
        <v>97</v>
      </c>
      <c r="D54" t="s">
        <v>98</v>
      </c>
      <c r="I54" t="s">
        <v>99</v>
      </c>
    </row>
    <row r="55" ht="11.25" customHeight="1"/>
    <row r="56" ht="11.25" customHeight="1">
      <c r="B56" t="s">
        <v>100</v>
      </c>
      <c r="C56">
        <v>0.0</v>
      </c>
      <c r="D56" t="s">
        <v>101</v>
      </c>
      <c r="I56" t="s">
        <v>102</v>
      </c>
    </row>
    <row r="57" ht="11.25" customHeight="1"/>
    <row r="58" ht="11.25" customHeight="1">
      <c r="B58" t="s">
        <v>103</v>
      </c>
      <c r="C58">
        <v>2.0</v>
      </c>
      <c r="D58" s="8" t="s">
        <v>104</v>
      </c>
      <c r="F58" s="8"/>
      <c r="I58" t="s">
        <v>105</v>
      </c>
    </row>
    <row r="59" ht="11.25" customHeight="1"/>
    <row r="60" ht="11.25" customHeight="1"/>
    <row r="61" ht="11.25" customHeight="1">
      <c r="B61" t="s">
        <v>106</v>
      </c>
      <c r="C61">
        <v>6.0</v>
      </c>
      <c r="D61" t="s">
        <v>107</v>
      </c>
      <c r="I61" t="s">
        <v>108</v>
      </c>
    </row>
    <row r="62" ht="11.25" customHeight="1"/>
    <row r="63" ht="11.25" customHeight="1">
      <c r="B63" t="s">
        <v>109</v>
      </c>
      <c r="C63" t="s">
        <v>110</v>
      </c>
      <c r="D63" t="s">
        <v>111</v>
      </c>
      <c r="I63" t="s">
        <v>112</v>
      </c>
      <c r="K63" s="8"/>
    </row>
    <row r="64" ht="11.25" customHeight="1"/>
    <row r="65" ht="11.25" customHeight="1">
      <c r="B65" t="s">
        <v>113</v>
      </c>
      <c r="C65" t="s">
        <v>114</v>
      </c>
      <c r="D65" t="s">
        <v>115</v>
      </c>
      <c r="I65" t="s">
        <v>116</v>
      </c>
      <c r="K65" t="s">
        <v>117</v>
      </c>
    </row>
    <row r="66" ht="11.25" customHeight="1"/>
    <row r="67" ht="11.25" customHeight="1"/>
    <row r="68" ht="11.25" customHeight="1"/>
    <row r="69" ht="11.25" customHeight="1">
      <c r="B69" t="s">
        <v>118</v>
      </c>
      <c r="C69" t="s">
        <v>110</v>
      </c>
      <c r="I69" t="s">
        <v>119</v>
      </c>
      <c r="K69">
        <v>1.51</v>
      </c>
    </row>
    <row r="70" ht="11.25" customHeight="1"/>
    <row r="71" ht="11.25" customHeight="1"/>
    <row r="72" ht="11.25" customHeight="1"/>
    <row r="73" ht="11.25" customHeight="1">
      <c r="K73" s="30"/>
    </row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5" footer="0.0" header="0.0" left="0.7" right="0.7" top="0.75"/>
  <pageSetup fitToWidth="0" paperSize="8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86"/>
  </cols>
  <sheetData>
    <row r="1" ht="11.25" customHeight="1"/>
    <row r="2" ht="11.25" customHeight="1"/>
    <row r="3" ht="11.25" customHeight="1"/>
    <row r="4" ht="11.25" customHeight="1"/>
    <row r="5" ht="11.25" customHeight="1"/>
    <row r="6" ht="11.25" customHeight="1"/>
    <row r="7" ht="11.25" customHeight="1"/>
    <row r="8" ht="11.25" customHeight="1"/>
    <row r="9" ht="11.25" customHeight="1"/>
    <row r="10" ht="11.25" customHeight="1"/>
    <row r="11" ht="11.25" customHeight="1"/>
    <row r="12" ht="11.25" customHeight="1"/>
    <row r="13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5" footer="0.0" header="0.0" left="0.7" right="0.7" top="0.75"/>
  <pageSetup orientation="landscape"/>
  <drawing r:id="rId1"/>
</worksheet>
</file>